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43347e8b408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enue Waterfall" sheetId="1" r:id="R7b02a79d7957474b"/>
  </sheets>
  <definedNames>
    <definedName name="_xlnm.Print_Area" localSheetId="0">'Revenue Waterfall'!$A$1:$O$61</definedName>
    <definedName name="_xlnm.Print_Titles" localSheetId="0">'Revenue Waterfall'!$1:$4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164" formatCode="$#,##0"/>
    <x:numFmt numFmtId="165" formatCode="$#,##0;($#,##0);-"/>
    <x:numFmt numFmtId="166" formatCode="0.0%"/>
    <x:numFmt numFmtId="200" formatCode="#,##0;(#,##0);&quot;-&quot;"/>
    <x:numFmt numFmtId="201" formatCode="0.0%;(0.0%);&quot;-&quot;"/>
    <x:numFmt numFmtId="202" formatCode="$#,##0;($#,##0);&quot;-&quot;"/>
    <x:numFmt numFmtId="203" formatCode="#,##0.0;(#,##0.0);&quot;-&quot;"/>
    <x:numFmt numFmtId="204" formatCode="0.00&quot;x&quot;"/>
  </x:numFmts>
  <x:fonts count="21">
    <x:font>
      <x:sz val="11"/>
      <x:color theme="1"/>
      <x:name val="Calibri"/>
    </x:font>
    <x:font>
      <x:b/>
      <x:sz val="14"/>
    </x:font>
    <x:font>
      <x:i/>
      <x:sz val="9"/>
    </x:font>
    <x:font>
      <x:b/>
      <x:sz val="11"/>
    </x:font>
    <x:font>
      <x:b/>
      <x:sz val="10"/>
      <x:color rgb="FFFFFFFF"/>
    </x:font>
    <x:font>
      <x:color rgb="FF0000FF"/>
    </x:font>
    <x:font>
      <x:color rgb="FF000000"/>
    </x:font>
    <x:font>
      <x:b/>
      <x:sz val="10"/>
    </x:font>
    <x:font>
      <x:b/>
    </x:font>
    <x:font>
      <x:sz val="10"/>
      <x:color rgb="FF19312D"/>
      <x:name val="Arial"/>
    </x:font>
    <x:font>
      <x:b/>
      <x:sz val="16"/>
      <x:color rgb="FF19312D"/>
      <x:name val="Arial"/>
    </x:font>
    <x:font>
      <x:i/>
      <x:sz val="10"/>
      <x:color rgb="FF536963"/>
      <x:name val="Arial"/>
    </x:font>
    <x:font>
      <x:sz val="9"/>
      <x:color rgb="FF536963"/>
      <x:name val="Arial"/>
    </x:font>
    <x:font>
      <x:i/>
      <x:sz val="9"/>
      <x:color rgb="FF536963"/>
      <x:name val="Arial"/>
    </x:font>
    <x:font>
      <x:b/>
      <x:sz val="10"/>
      <x:color rgb="FFFFFFFF"/>
      <x:name val="Arial"/>
    </x:font>
    <x:font>
      <x:sz val="10"/>
      <x:color rgb="FF536963"/>
      <x:name val="Arial"/>
    </x:font>
    <x:font>
      <x:b/>
      <x:sz val="10"/>
      <x:color rgb="FF19312D"/>
      <x:name val="Arial"/>
    </x:font>
    <x:font>
      <x:sz val="10"/>
      <x:color rgb="FF0060BE"/>
      <x:name val="Arial"/>
    </x:font>
    <x:font>
      <x:b/>
      <x:i/>
      <x:sz val="10"/>
      <x:color rgb="FF19312D"/>
      <x:name val="Arial"/>
    </x:font>
    <x:font>
      <x:i/>
      <x:sz val="10"/>
      <x:color rgb="FF19312D"/>
      <x:name val="Arial"/>
    </x:font>
    <x:font>
      <x:sz val="9"/>
      <x:color rgb="FF0060BE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4472C4"/>
      </x:patternFill>
    </x:fill>
    <x:fill>
      <x:patternFill patternType="solid">
        <x:fgColor rgb="FFE7E6E6"/>
      </x:patternFill>
    </x:fill>
    <x:fill>
      <x:patternFill patternType="solid">
        <x:fgColor rgb="FFC6E0B4"/>
      </x:patternFill>
    </x:fill>
    <x:fill>
      <x:patternFill patternType="solid">
        <x:fgColor rgb="FFF8CBAD"/>
      </x:patternFill>
    </x:fill>
    <x:fill>
      <x:patternFill patternType="solid">
        <x:fgColor rgb="FFFFC000"/>
      </x:patternFill>
    </x:fill>
    <x:fill>
      <x:patternFill patternType="solid">
        <x:fgColor rgb="FFF8F8F5"/>
      </x:patternFill>
    </x:fill>
    <x:fill>
      <x:patternFill patternType="solid">
        <x:fgColor rgb="FF19312D"/>
      </x:patternFill>
    </x:fill>
    <x:fill>
      <x:patternFill patternType="solid">
        <x:fgColor rgb="FFE2EBE6"/>
      </x:patternFill>
    </x:fill>
    <x:fill>
      <x:patternFill patternType="solid">
        <x:fgColor rgb="FFE8F1FA"/>
      </x:patternFill>
    </x:fill>
  </x:fills>
  <x:borders count="14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top style="none"/>
      <x:bottom style="thin">
        <x:color rgb="FF19312D"/>
      </x:bottom>
    </x:border>
    <x:border diagonalUp="0" diagonalDown="0">
      <x:top style="none"/>
      <x:bottom style="thin">
        <x:color rgb="FF19312D"/>
      </x:bottom>
    </x:border>
    <x:border diagonalUp="0" diagonalDown="0">
      <x:left style="none"/>
      <x:top style="thin">
        <x:color rgb="FFCBD9D2"/>
      </x:top>
    </x:border>
    <x:border diagonalUp="0" diagonalDown="0">
      <x:top style="thin">
        <x:color rgb="FFCBD9D2"/>
      </x:top>
    </x:border>
  </x:borders>
  <x:cellStyleXfs count="1">
    <x:xf numFmtId="0" fontId="0" fillId="0" borderId="0"/>
  </x:cellStyleXfs>
  <x:cellXfs count="177">
    <x:xf numFmtId="0" fontId="0" fillId="0" borderId="0" xfId="0"/>
    <x:xf numFmtId="0" fontId="1" fillId="0" borderId="0" xfId="0" applyAlignment="1">
      <x:alignment horizontal="center" vertical="center"/>
    </x:xf>
    <x:xf numFmtId="0" fontId="2" fillId="0" borderId="0" xfId="0" applyAlignment="1">
      <x:alignment horizontal="center" vertical="center"/>
    </x:xf>
    <x:xf numFmtId="0" fontId="3" fillId="0" borderId="0" xfId="0"/>
    <x:xf numFmtId="0" fontId="3" fillId="0" borderId="0" xfId="0" applyAlignment="1">
      <x:alignment horizontal="center" vertical="center"/>
    </x:xf>
    <x:xf numFmtId="0" fontId="4" fillId="2" borderId="0" xfId="0" applyAlignment="1">
      <x:alignment horizontal="left" vertical="center"/>
    </x:xf>
    <x:xf numFmtId="164" fontId="5" fillId="0" borderId="0" xfId="0"/>
    <x:xf numFmtId="165" fontId="6" fillId="0" borderId="0" xfId="0"/>
    <x:xf numFmtId="0" fontId="0" fillId="0" borderId="0" xfId="0" applyAlignment="1">
      <x:alignment horizontal="left" vertical="center"/>
    </x:xf>
    <x:xf numFmtId="166" fontId="5" fillId="0" borderId="0" xfId="0"/>
    <x:xf numFmtId="166" fontId="0" fillId="0" borderId="0" xfId="0"/>
    <x:xf numFmtId="166" fontId="6" fillId="0" borderId="0" xfId="0"/>
    <x:xf numFmtId="0" fontId="3" fillId="3" borderId="0" xfId="0"/>
    <x:xf numFmtId="0" fontId="7" fillId="4" borderId="0" xfId="0" applyAlignment="1">
      <x:alignment horizontal="left" vertical="center"/>
    </x:xf>
    <x:xf numFmtId="0" fontId="8" fillId="4" borderId="0" xfId="0"/>
    <x:xf numFmtId="165" fontId="8" fillId="4" borderId="0" xfId="0"/>
    <x:xf numFmtId="0" fontId="7" fillId="5" borderId="0" xfId="0" applyAlignment="1">
      <x:alignment horizontal="left" vertical="center"/>
    </x:xf>
    <x:xf numFmtId="0" fontId="8" fillId="5" borderId="0" xfId="0"/>
    <x:xf numFmtId="165" fontId="8" fillId="5" borderId="0" xfId="0"/>
    <x:xf numFmtId="165" fontId="8" fillId="0" borderId="0" xfId="0"/>
    <x:xf numFmtId="0" fontId="3" fillId="6" borderId="0" xfId="0"/>
    <x:xf numFmtId="165" fontId="8" fillId="6" borderId="0" xfId="0"/>
    <x:xf numFmtId="2" fontId="5" fillId="0" borderId="0" xfId="0"/>
    <x:xf numFmtId="2" fontId="6" fillId="0" borderId="0" xfId="0"/>
    <x:xf numFmtId="3" fontId="6" fillId="0" borderId="0" xfId="0"/>
    <x:xf numFmtId="164" fontId="5" fillId="0" borderId="0" xfId="0"/>
    <x:xf numFmtId="165" fontId="6" fillId="0" borderId="0" xfId="0"/>
    <x:xf numFmtId="166" fontId="5" fillId="0" borderId="0" xfId="0"/>
    <x:xf numFmtId="166" fontId="0" fillId="0" borderId="0" xfId="0"/>
    <x:xf numFmtId="166" fontId="6" fillId="0" borderId="0" xfId="0"/>
    <x:xf numFmtId="165" fontId="8" fillId="4" borderId="0" xfId="0"/>
    <x:xf numFmtId="165" fontId="8" fillId="5" borderId="0" xfId="0"/>
    <x:xf numFmtId="165" fontId="8" fillId="0" borderId="0" xfId="0"/>
    <x:xf numFmtId="165" fontId="8" fillId="6" borderId="0" xfId="0"/>
    <x:xf numFmtId="0" fontId="1" fillId="7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 applyAlignment="1">
      <x:alignment horizontal="center" vertical="center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left" vertical="center"/>
    </x:xf>
    <x:xf numFmtId="164" fontId="5" fillId="7" borderId="0" xfId="0" applyNumberFormat="1" applyFont="1" applyFill="1" applyBorder="1"/>
    <x:xf numFmtId="165" fontId="6" fillId="7" borderId="0" xfId="0" applyNumberFormat="1" applyFont="1" applyFill="1" applyBorder="1"/>
    <x:xf numFmtId="0" fontId="0" fillId="7" borderId="0" xfId="0" applyNumberFormat="1" applyFont="1" applyFill="1" applyBorder="1" applyAlignment="1">
      <x:alignment horizontal="left" vertical="center"/>
    </x:xf>
    <x:xf numFmtId="166" fontId="5" fillId="7" borderId="0" xfId="0" applyNumberFormat="1" applyFont="1" applyFill="1" applyBorder="1"/>
    <x:xf numFmtId="166" fontId="0" fillId="7" borderId="0" xfId="0" applyNumberFormat="1" applyFont="1" applyFill="1" applyBorder="1"/>
    <x:xf numFmtId="166" fontId="6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left" vertical="center"/>
    </x:xf>
    <x:xf numFmtId="0" fontId="8" fillId="7" borderId="0" xfId="0" applyNumberFormat="1" applyFont="1" applyFill="1" applyBorder="1"/>
    <x:xf numFmtId="165" fontId="8" fillId="7" borderId="0" xfId="0" applyNumberFormat="1" applyFont="1" applyFill="1" applyBorder="1"/>
    <x:xf numFmtId="2" fontId="5" fillId="7" borderId="0" xfId="0" applyNumberFormat="1" applyFont="1" applyFill="1" applyBorder="1"/>
    <x:xf numFmtId="2" fontId="6" fillId="7" borderId="0" xfId="0" applyNumberFormat="1" applyFont="1" applyFill="1" applyBorder="1"/>
    <x:xf numFmtId="3" fontId="6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 vertical="center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left" vertical="center"/>
    </x:xf>
    <x:xf numFmtId="164" fontId="9" fillId="7" borderId="0" xfId="0" applyNumberFormat="1" applyFont="1" applyFill="1" applyBorder="1"/>
    <x:xf numFmtId="165" fontId="9" fillId="7" borderId="0" xfId="0" applyNumberFormat="1" applyFont="1" applyFill="1" applyBorder="1"/>
    <x:xf numFmtId="166" fontId="9" fillId="7" borderId="0" xfId="0" applyNumberFormat="1" applyFont="1" applyFill="1" applyBorder="1"/>
    <x:xf numFmtId="2" fontId="9" fillId="7" borderId="0" xfId="0" applyNumberFormat="1" applyFont="1" applyFill="1" applyBorder="1"/>
    <x:xf numFmtId="3" fontId="9" fillId="7" borderId="0" xfId="0" applyNumberFormat="1" applyFont="1" applyFill="1" applyBorder="1"/>
    <x:xf numFmtId="0" fontId="9" fillId="7" borderId="1" xfId="0" applyNumberFormat="1" applyFont="1" applyFill="1" applyBorder="1" applyAlignment="1">
      <x:alignment horizontal="center" vertical="center"/>
    </x:xf>
    <x:xf numFmtId="0" fontId="9" fillId="7" borderId="2" xfId="0" applyNumberFormat="1" applyFont="1" applyFill="1" applyBorder="1"/>
    <x:xf numFmtId="0" fontId="9" fillId="7" borderId="3" xfId="0" applyNumberFormat="1" applyFont="1" applyFill="1" applyBorder="1"/>
    <x:xf numFmtId="0" fontId="9" fillId="7" borderId="4" xfId="0" applyNumberFormat="1" applyFont="1" applyFill="1" applyBorder="1" applyAlignment="1">
      <x:alignment horizontal="center" vertical="center"/>
    </x:xf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 applyAlignment="1">
      <x:alignment horizontal="center" vertical="center"/>
    </x:xf>
    <x:xf numFmtId="0" fontId="9" fillId="7" borderId="6" xfId="0" applyNumberFormat="1" applyFont="1" applyFill="1" applyBorder="1" applyAlignment="1">
      <x:alignment horizontal="center" vertical="center"/>
    </x:xf>
    <x:xf numFmtId="0" fontId="9" fillId="7" borderId="4" xfId="0" applyNumberFormat="1" applyFont="1" applyFill="1" applyBorder="1" applyAlignment="1">
      <x:alignment horizontal="left" vertical="center"/>
    </x:xf>
    <x:xf numFmtId="164" fontId="9" fillId="7" borderId="5" xfId="0" applyNumberFormat="1" applyFont="1" applyFill="1" applyBorder="1"/>
    <x:xf numFmtId="165" fontId="9" fillId="7" borderId="5" xfId="0" applyNumberFormat="1" applyFont="1" applyFill="1" applyBorder="1"/>
    <x:xf numFmtId="0" fontId="9" fillId="7" borderId="6" xfId="0" applyNumberFormat="1" applyFont="1" applyFill="1" applyBorder="1" applyAlignment="1">
      <x:alignment horizontal="left" vertical="center"/>
    </x:xf>
    <x:xf numFmtId="166" fontId="9" fillId="7" borderId="5" xfId="0" applyNumberFormat="1" applyFont="1" applyFill="1" applyBorder="1"/>
    <x:xf numFmtId="2" fontId="9" fillId="7" borderId="5" xfId="0" applyNumberFormat="1" applyFont="1" applyFill="1" applyBorder="1"/>
    <x:xf numFmtId="3" fontId="9" fillId="7" borderId="5" xfId="0" applyNumberFormat="1" applyFont="1" applyFill="1" applyBorder="1"/>
    <x:xf numFmtId="0" fontId="9" fillId="7" borderId="7" xfId="0" applyNumberFormat="1" applyFont="1" applyFill="1" applyBorder="1"/>
    <x:xf numFmtId="0" fontId="9" fillId="7" borderId="8" xfId="0" applyNumberFormat="1" applyFont="1" applyFill="1" applyBorder="1"/>
    <x:xf numFmtId="0" fontId="9" fillId="7" borderId="9" xfId="0" applyNumberFormat="1" applyFont="1" applyFill="1" applyBorder="1"/>
    <x:xf numFmtId="200" fontId="9" fillId="7" borderId="1" xfId="0" applyNumberFormat="1" applyFont="1" applyFill="1" applyBorder="1" applyAlignment="1">
      <x:alignment horizontal="center" vertical="center"/>
    </x:xf>
    <x:xf numFmtId="200" fontId="9" fillId="7" borderId="2" xfId="0" applyNumberFormat="1" applyFont="1" applyFill="1" applyBorder="1"/>
    <x:xf numFmtId="200" fontId="9" fillId="7" borderId="3" xfId="0" applyNumberFormat="1" applyFont="1" applyFill="1" applyBorder="1"/>
    <x:xf numFmtId="200" fontId="9" fillId="7" borderId="4" xfId="0" applyNumberFormat="1" applyFont="1" applyFill="1" applyBorder="1" applyAlignment="1">
      <x:alignment horizontal="center" vertical="center"/>
    </x:xf>
    <x:xf numFmtId="200" fontId="9" fillId="7" borderId="5" xfId="0" applyNumberFormat="1" applyFont="1" applyFill="1" applyBorder="1"/>
    <x:xf numFmtId="200" fontId="9" fillId="7" borderId="6" xfId="0" applyNumberFormat="1" applyFont="1" applyFill="1" applyBorder="1"/>
    <x:xf numFmtId="200" fontId="9" fillId="7" borderId="4" xfId="0" applyNumberFormat="1" applyFont="1" applyFill="1" applyBorder="1"/>
    <x:xf numFmtId="200" fontId="9" fillId="7" borderId="5" xfId="0" applyNumberFormat="1" applyFont="1" applyFill="1" applyBorder="1" applyAlignment="1">
      <x:alignment horizontal="center" vertical="center"/>
    </x:xf>
    <x:xf numFmtId="200" fontId="9" fillId="7" borderId="6" xfId="0" applyNumberFormat="1" applyFont="1" applyFill="1" applyBorder="1" applyAlignment="1">
      <x:alignment horizontal="center" vertical="center"/>
    </x:xf>
    <x:xf numFmtId="200" fontId="9" fillId="7" borderId="4" xfId="0" applyNumberFormat="1" applyFont="1" applyFill="1" applyBorder="1" applyAlignment="1">
      <x:alignment horizontal="left" vertical="center"/>
    </x:xf>
    <x:xf numFmtId="200" fontId="9" fillId="7" borderId="6" xfId="0" applyNumberFormat="1" applyFont="1" applyFill="1" applyBorder="1" applyAlignment="1">
      <x:alignment horizontal="left" vertical="center"/>
    </x:xf>
    <x:xf numFmtId="200" fontId="9" fillId="7" borderId="7" xfId="0" applyNumberFormat="1" applyFont="1" applyFill="1" applyBorder="1"/>
    <x:xf numFmtId="200" fontId="9" fillId="7" borderId="8" xfId="0" applyNumberFormat="1" applyFont="1" applyFill="1" applyBorder="1"/>
    <x:xf numFmtId="200" fontId="9" fillId="7" borderId="9" xfId="0" applyNumberFormat="1" applyFont="1" applyFill="1" applyBorder="1"/>
    <x:xf numFmtId="200" fontId="9" fillId="7" borderId="1" xfId="0" applyNumberFormat="1" applyFont="1" applyFill="1" applyBorder="1" applyAlignment="1">
      <x:alignment horizontal="center" vertical="center" wrapText="0"/>
    </x:xf>
    <x:xf numFmtId="200" fontId="9" fillId="7" borderId="2" xfId="0" applyNumberFormat="1" applyFont="1" applyFill="1" applyBorder="1" applyAlignment="1">
      <x:alignment wrapText="0"/>
    </x:xf>
    <x:xf numFmtId="200" fontId="9" fillId="7" borderId="3" xfId="0" applyNumberFormat="1" applyFont="1" applyFill="1" applyBorder="1" applyAlignment="1">
      <x:alignment wrapText="0"/>
    </x:xf>
    <x:xf numFmtId="200" fontId="9" fillId="7" borderId="4" xfId="0" applyNumberFormat="1" applyFont="1" applyFill="1" applyBorder="1" applyAlignment="1">
      <x:alignment horizontal="center" vertical="center" wrapText="0"/>
    </x:xf>
    <x:xf numFmtId="200" fontId="9" fillId="7" borderId="5" xfId="0" applyNumberFormat="1" applyFont="1" applyFill="1" applyBorder="1" applyAlignment="1">
      <x:alignment wrapText="0"/>
    </x:xf>
    <x:xf numFmtId="200" fontId="9" fillId="7" borderId="6" xfId="0" applyNumberFormat="1" applyFont="1" applyFill="1" applyBorder="1" applyAlignment="1">
      <x:alignment wrapText="0"/>
    </x:xf>
    <x:xf numFmtId="200" fontId="9" fillId="7" borderId="4" xfId="0" applyNumberFormat="1" applyFont="1" applyFill="1" applyBorder="1" applyAlignment="1">
      <x:alignment wrapText="0"/>
    </x:xf>
    <x:xf numFmtId="200" fontId="9" fillId="7" borderId="5" xfId="0" applyNumberFormat="1" applyFont="1" applyFill="1" applyBorder="1" applyAlignment="1">
      <x:alignment horizontal="center" vertical="center" wrapText="0"/>
    </x:xf>
    <x:xf numFmtId="200" fontId="9" fillId="7" borderId="6" xfId="0" applyNumberFormat="1" applyFont="1" applyFill="1" applyBorder="1" applyAlignment="1">
      <x:alignment horizontal="center" vertical="center" wrapText="0"/>
    </x:xf>
    <x:xf numFmtId="200" fontId="9" fillId="7" borderId="4" xfId="0" applyNumberFormat="1" applyFont="1" applyFill="1" applyBorder="1" applyAlignment="1">
      <x:alignment horizontal="left" vertical="center" wrapText="0"/>
    </x:xf>
    <x:xf numFmtId="200" fontId="9" fillId="7" borderId="6" xfId="0" applyNumberFormat="1" applyFont="1" applyFill="1" applyBorder="1" applyAlignment="1">
      <x:alignment horizontal="left" vertical="center" wrapText="0"/>
    </x:xf>
    <x:xf numFmtId="200" fontId="9" fillId="7" borderId="7" xfId="0" applyNumberFormat="1" applyFont="1" applyFill="1" applyBorder="1" applyAlignment="1">
      <x:alignment wrapText="0"/>
    </x:xf>
    <x:xf numFmtId="200" fontId="9" fillId="7" borderId="8" xfId="0" applyNumberFormat="1" applyFont="1" applyFill="1" applyBorder="1" applyAlignment="1">
      <x:alignment wrapText="0"/>
    </x:xf>
    <x:xf numFmtId="200" fontId="9" fillId="7" borderId="9" xfId="0" applyNumberFormat="1" applyFont="1" applyFill="1" applyBorder="1" applyAlignment="1">
      <x:alignment wrapText="0"/>
    </x:xf>
    <x:xf numFmtId="200" fontId="9" fillId="7" borderId="2" xfId="0" applyNumberFormat="1" applyFont="1" applyFill="1" applyBorder="1" applyAlignment="1">
      <x:alignment vertical="center" wrapText="0"/>
    </x:xf>
    <x:xf numFmtId="200" fontId="9" fillId="7" borderId="3" xfId="0" applyNumberFormat="1" applyFont="1" applyFill="1" applyBorder="1" applyAlignment="1">
      <x:alignment vertical="center" wrapText="0"/>
    </x:xf>
    <x:xf numFmtId="200" fontId="9" fillId="7" borderId="5" xfId="0" applyNumberFormat="1" applyFont="1" applyFill="1" applyBorder="1" applyAlignment="1">
      <x:alignment vertical="center" wrapText="0"/>
    </x:xf>
    <x:xf numFmtId="200" fontId="9" fillId="7" borderId="6" xfId="0" applyNumberFormat="1" applyFont="1" applyFill="1" applyBorder="1" applyAlignment="1">
      <x:alignment vertical="center" wrapText="0"/>
    </x:xf>
    <x:xf numFmtId="200" fontId="9" fillId="7" borderId="4" xfId="0" applyNumberFormat="1" applyFont="1" applyFill="1" applyBorder="1" applyAlignment="1">
      <x:alignment vertical="center" wrapText="0"/>
    </x:xf>
    <x:xf numFmtId="200" fontId="9" fillId="7" borderId="7" xfId="0" applyNumberFormat="1" applyFont="1" applyFill="1" applyBorder="1" applyAlignment="1">
      <x:alignment vertical="center" wrapText="0"/>
    </x:xf>
    <x:xf numFmtId="200" fontId="9" fillId="7" borderId="8" xfId="0" applyNumberFormat="1" applyFont="1" applyFill="1" applyBorder="1" applyAlignment="1">
      <x:alignment vertical="center" wrapText="0"/>
    </x:xf>
    <x:xf numFmtId="200" fontId="9" fillId="7" borderId="9" xfId="0" applyNumberFormat="1" applyFont="1" applyFill="1" applyBorder="1" applyAlignment="1">
      <x:alignment vertical="center" wrapText="0"/>
    </x:xf>
    <x:xf numFmtId="200" fontId="10" fillId="7" borderId="1" xfId="0" applyNumberFormat="1" applyFont="1" applyFill="1" applyBorder="1" applyAlignment="1">
      <x:alignment horizontal="center" vertical="center" wrapText="0"/>
    </x:xf>
    <x:xf numFmtId="200" fontId="10" fillId="7" borderId="2" xfId="0" applyNumberFormat="1" applyFont="1" applyFill="1" applyBorder="1" applyAlignment="1">
      <x:alignment vertical="center" wrapText="0"/>
    </x:xf>
    <x:xf numFmtId="200" fontId="10" fillId="7" borderId="3" xfId="0" applyNumberFormat="1" applyFont="1" applyFill="1" applyBorder="1" applyAlignment="1">
      <x:alignment vertical="center" wrapText="0"/>
    </x:xf>
    <x:xf numFmtId="200" fontId="10" fillId="7" borderId="10" xfId="0" applyNumberFormat="1" applyFont="1" applyFill="1" applyBorder="1" applyAlignment="1">
      <x:alignment horizontal="center" vertical="center" wrapText="0"/>
    </x:xf>
    <x:xf numFmtId="200" fontId="10" fillId="7" borderId="11" xfId="0" applyNumberFormat="1" applyFont="1" applyFill="1" applyBorder="1" applyAlignment="1">
      <x:alignment vertical="center" wrapText="0"/>
    </x:xf>
    <x:xf numFmtId="200" fontId="10" fillId="7" borderId="10" xfId="0" applyNumberFormat="1" applyFont="1" applyFill="1" applyBorder="1" applyAlignment="1">
      <x:alignment horizontal="left" vertical="center" wrapText="0"/>
    </x:xf>
    <x:xf numFmtId="200" fontId="10" fillId="7" borderId="11" xfId="0" applyNumberFormat="1" applyFont="1" applyFill="1" applyBorder="1" applyAlignment="1">
      <x:alignment horizontal="left" vertical="center" wrapText="0"/>
    </x:xf>
    <x:xf numFmtId="200" fontId="11" fillId="7" borderId="4" xfId="0" applyNumberFormat="1" applyFont="1" applyFill="1" applyBorder="1" applyAlignment="1">
      <x:alignment horizontal="center" vertical="center" wrapText="0"/>
    </x:xf>
    <x:xf numFmtId="200" fontId="11" fillId="7" borderId="5" xfId="0" applyNumberFormat="1" applyFont="1" applyFill="1" applyBorder="1" applyAlignment="1">
      <x:alignment vertical="center" wrapText="0"/>
    </x:xf>
    <x:xf numFmtId="200" fontId="11" fillId="7" borderId="6" xfId="0" applyNumberFormat="1" applyFont="1" applyFill="1" applyBorder="1" applyAlignment="1">
      <x:alignment vertical="center" wrapText="0"/>
    </x:xf>
    <x:xf numFmtId="200" fontId="11" fillId="7" borderId="4" xfId="0" applyNumberFormat="1" applyFont="1" applyFill="1" applyBorder="1" applyAlignment="1">
      <x:alignment horizontal="left" vertical="center" wrapText="0"/>
    </x:xf>
    <x:xf numFmtId="200" fontId="11" fillId="7" borderId="5" xfId="0" applyNumberFormat="1" applyFont="1" applyFill="1" applyBorder="1" applyAlignment="1">
      <x:alignment horizontal="left" vertical="center" wrapText="0"/>
    </x:xf>
    <x:xf numFmtId="200" fontId="11" fillId="7" borderId="6" xfId="0" applyNumberFormat="1" applyFont="1" applyFill="1" applyBorder="1" applyAlignment="1">
      <x:alignment horizontal="left" vertical="center" wrapText="0"/>
    </x:xf>
    <x:xf numFmtId="200" fontId="12" fillId="7" borderId="4" xfId="0" applyNumberFormat="1" applyFont="1" applyFill="1" applyBorder="1" applyAlignment="1">
      <x:alignment vertical="center" wrapText="0"/>
    </x:xf>
    <x:xf numFmtId="200" fontId="12" fillId="7" borderId="5" xfId="0" applyNumberFormat="1" applyFont="1" applyFill="1" applyBorder="1" applyAlignment="1">
      <x:alignment vertical="center" wrapText="0"/>
    </x:xf>
    <x:xf numFmtId="200" fontId="13" fillId="7" borderId="4" xfId="0" applyNumberFormat="1" applyFont="1" applyFill="1" applyBorder="1" applyAlignment="1">
      <x:alignment horizontal="left" vertical="center" wrapText="0"/>
    </x:xf>
    <x:xf numFmtId="200" fontId="13" fillId="7" borderId="5" xfId="0" applyNumberFormat="1" applyFont="1" applyFill="1" applyBorder="1" applyAlignment="1">
      <x:alignment horizontal="left" vertical="center" wrapText="0"/>
    </x:xf>
    <x:xf numFmtId="200" fontId="9" fillId="8" borderId="4" xfId="0" applyNumberFormat="1" applyFont="1" applyFill="1" applyBorder="1" applyAlignment="1">
      <x:alignment vertical="center" wrapText="0"/>
    </x:xf>
    <x:xf numFmtId="200" fontId="9" fillId="8" borderId="5" xfId="0" applyNumberFormat="1" applyFont="1" applyFill="1" applyBorder="1" applyAlignment="1">
      <x:alignment horizontal="center" vertical="center" wrapText="0"/>
    </x:xf>
    <x:xf numFmtId="200" fontId="9" fillId="8" borderId="6" xfId="0" applyNumberFormat="1" applyFont="1" applyFill="1" applyBorder="1" applyAlignment="1">
      <x:alignment horizontal="center" vertical="center" wrapText="0"/>
    </x:xf>
    <x:xf numFmtId="200" fontId="14" fillId="8" borderId="4" xfId="0" applyNumberFormat="1" applyFont="1" applyFill="1" applyBorder="1" applyAlignment="1">
      <x:alignment vertical="center" wrapText="0"/>
    </x:xf>
    <x:xf numFmtId="200" fontId="14" fillId="8" borderId="5" xfId="0" applyNumberFormat="1" applyFont="1" applyFill="1" applyBorder="1" applyAlignment="1">
      <x:alignment horizontal="center" vertical="center" wrapText="0"/>
    </x:xf>
    <x:xf numFmtId="200" fontId="14" fillId="8" borderId="6" xfId="0" applyNumberFormat="1" applyFont="1" applyFill="1" applyBorder="1" applyAlignment="1">
      <x:alignment horizontal="center" vertical="center" wrapText="0"/>
    </x:xf>
    <x:xf numFmtId="200" fontId="14" fillId="8" borderId="4" xfId="0" applyNumberFormat="1" applyFont="1" applyFill="1" applyBorder="1" applyAlignment="1">
      <x:alignment horizontal="center" vertical="center" wrapText="0"/>
    </x:xf>
    <x:xf numFmtId="200" fontId="9" fillId="8" borderId="4" xfId="0" applyNumberFormat="1" applyFont="1" applyFill="1" applyBorder="1" applyAlignment="1">
      <x:alignment horizontal="left" vertical="center" wrapText="0"/>
    </x:xf>
    <x:xf numFmtId="200" fontId="9" fillId="8" borderId="5" xfId="0" applyNumberFormat="1" applyFont="1" applyFill="1" applyBorder="1" applyAlignment="1">
      <x:alignment vertical="center" wrapText="0"/>
    </x:xf>
    <x:xf numFmtId="200" fontId="9" fillId="8" borderId="6" xfId="0" applyNumberFormat="1" applyFont="1" applyFill="1" applyBorder="1" applyAlignment="1">
      <x:alignment vertical="center" wrapText="0"/>
    </x:xf>
    <x:xf numFmtId="200" fontId="14" fillId="8" borderId="4" xfId="0" applyNumberFormat="1" applyFont="1" applyFill="1" applyBorder="1" applyAlignment="1">
      <x:alignment horizontal="left" vertical="center" wrapText="0"/>
    </x:xf>
    <x:xf numFmtId="200" fontId="14" fillId="8" borderId="5" xfId="0" applyNumberFormat="1" applyFont="1" applyFill="1" applyBorder="1" applyAlignment="1">
      <x:alignment vertical="center" wrapText="0"/>
    </x:xf>
    <x:xf numFmtId="200" fontId="14" fillId="8" borderId="6" xfId="0" applyNumberFormat="1" applyFont="1" applyFill="1" applyBorder="1" applyAlignment="1">
      <x:alignment vertical="center" wrapText="0"/>
    </x:xf>
    <x:xf numFmtId="200" fontId="15" fillId="7" borderId="6" xfId="0" applyNumberFormat="1" applyFont="1" applyFill="1" applyBorder="1" applyAlignment="1">
      <x:alignment horizontal="left" vertical="center" wrapText="0"/>
    </x:xf>
    <x:xf numFmtId="200" fontId="15" fillId="7" borderId="6" xfId="0" applyNumberFormat="1" applyFont="1" applyFill="1" applyBorder="1" applyAlignment="1">
      <x:alignment horizontal="left" vertical="center" wrapText="1"/>
    </x:xf>
    <x:xf numFmtId="200" fontId="15" fillId="7" borderId="6" xfId="0" applyNumberFormat="1" applyFont="1" applyFill="1" applyBorder="1" applyAlignment="1">
      <x:alignment vertical="center" wrapText="0"/>
    </x:xf>
    <x:xf numFmtId="200" fontId="15" fillId="7" borderId="6" xfId="0" applyNumberFormat="1" applyFont="1" applyFill="1" applyBorder="1" applyAlignment="1">
      <x:alignment vertical="center" wrapText="1"/>
    </x:xf>
    <x:xf numFmtId="201" fontId="9" fillId="7" borderId="5" xfId="0" applyNumberFormat="1" applyFont="1" applyFill="1" applyBorder="1" applyAlignment="1">
      <x:alignment vertical="center" wrapText="0"/>
    </x:xf>
    <x:xf numFmtId="200" fontId="9" fillId="9" borderId="4" xfId="0" applyNumberFormat="1" applyFont="1" applyFill="1" applyBorder="1" applyAlignment="1">
      <x:alignment vertical="center" wrapText="0"/>
    </x:xf>
    <x:xf numFmtId="200" fontId="9" fillId="9" borderId="5" xfId="0" applyNumberFormat="1" applyFont="1" applyFill="1" applyBorder="1" applyAlignment="1">
      <x:alignment vertical="center" wrapText="0"/>
    </x:xf>
    <x:xf numFmtId="200" fontId="16" fillId="9" borderId="4" xfId="0" applyNumberFormat="1" applyFont="1" applyFill="1" applyBorder="1" applyAlignment="1">
      <x:alignment vertical="center" wrapText="0"/>
    </x:xf>
    <x:xf numFmtId="200" fontId="16" fillId="9" borderId="5" xfId="0" applyNumberFormat="1" applyFont="1" applyFill="1" applyBorder="1" applyAlignment="1">
      <x:alignment vertical="center" wrapText="0"/>
    </x:xf>
    <x:xf numFmtId="200" fontId="16" fillId="9" borderId="12" xfId="0" applyNumberFormat="1" applyFont="1" applyFill="1" applyBorder="1" applyAlignment="1">
      <x:alignment vertical="center" wrapText="0"/>
    </x:xf>
    <x:xf numFmtId="200" fontId="16" fillId="9" borderId="13" xfId="0" applyNumberFormat="1" applyFont="1" applyFill="1" applyBorder="1" applyAlignment="1">
      <x:alignment vertical="center" wrapText="0"/>
    </x:xf>
    <x:xf numFmtId="200" fontId="9" fillId="10" borderId="5" xfId="0" applyNumberFormat="1" applyFont="1" applyFill="1" applyBorder="1" applyAlignment="1">
      <x:alignment vertical="center" wrapText="0"/>
    </x:xf>
    <x:xf numFmtId="200" fontId="17" fillId="10" borderId="5" xfId="0" applyNumberFormat="1" applyFont="1" applyFill="1" applyBorder="1" applyAlignment="1">
      <x:alignment vertical="center" wrapText="0"/>
    </x:xf>
    <x:xf numFmtId="166" fontId="17" fillId="10" borderId="5" xfId="0" applyNumberFormat="1" applyFont="1" applyFill="1" applyBorder="1" applyAlignment="1">
      <x:alignment vertical="center" wrapText="0"/>
    </x:xf>
    <x:xf numFmtId="202" fontId="17" fillId="10" borderId="5" xfId="0" applyNumberFormat="1" applyFont="1" applyFill="1" applyBorder="1" applyAlignment="1">
      <x:alignment vertical="center" wrapText="0"/>
    </x:xf>
    <x:xf numFmtId="203" fontId="17" fillId="10" borderId="5" xfId="0" applyNumberFormat="1" applyFont="1" applyFill="1" applyBorder="1" applyAlignment="1">
      <x:alignment vertical="center" wrapText="0"/>
    </x:xf>
    <x:xf numFmtId="204" fontId="9" fillId="7" borderId="5" xfId="0" applyNumberFormat="1" applyFont="1" applyFill="1" applyBorder="1" applyAlignment="1">
      <x:alignment vertical="center" wrapText="0"/>
    </x:xf>
    <x:xf numFmtId="204" fontId="17" fillId="10" borderId="5" xfId="0" applyNumberFormat="1" applyFont="1" applyFill="1" applyBorder="1" applyAlignment="1">
      <x:alignment vertical="center" wrapText="0"/>
    </x:xf>
    <x:xf numFmtId="200" fontId="18" fillId="9" borderId="13" xfId="0" applyNumberFormat="1" applyFont="1" applyFill="1" applyBorder="1" applyAlignment="1">
      <x:alignment vertical="center" wrapText="0"/>
    </x:xf>
    <x:xf numFmtId="201" fontId="18" fillId="9" borderId="13" xfId="0" applyNumberFormat="1" applyFont="1" applyFill="1" applyBorder="1" applyAlignment="1">
      <x:alignment vertical="center" wrapText="0"/>
    </x:xf>
    <x:xf numFmtId="200" fontId="19" fillId="7" borderId="5" xfId="0" applyNumberFormat="1" applyFont="1" applyFill="1" applyBorder="1" applyAlignment="1">
      <x:alignment vertical="center" wrapText="0"/>
    </x:xf>
    <x:xf numFmtId="201" fontId="19" fillId="7" borderId="5" xfId="0" applyNumberFormat="1" applyFont="1" applyFill="1" applyBorder="1" applyAlignment="1">
      <x:alignment vertical="center" wrapText="0"/>
    </x:xf>
    <x:xf numFmtId="202" fontId="16" fillId="9" borderId="13" xfId="0" applyNumberFormat="1" applyFont="1" applyFill="1" applyBorder="1" applyAlignment="1">
      <x:alignment vertical="center" wrapText="0"/>
    </x:xf>
    <x:xf numFmtId="203" fontId="9" fillId="7" borderId="5" xfId="0" applyNumberFormat="1" applyFont="1" applyFill="1" applyBorder="1" applyAlignment="1">
      <x:alignment vertical="center" wrapText="0"/>
    </x:xf>
    <x:xf numFmtId="203" fontId="16" fillId="9" borderId="13" xfId="0" applyNumberFormat="1" applyFont="1" applyFill="1" applyBorder="1" applyAlignment="1">
      <x:alignment vertical="center" wrapText="0"/>
    </x:xf>
    <x:xf numFmtId="200" fontId="9" fillId="7" borderId="6" xfId="0" applyNumberFormat="1" applyFont="1" applyFill="1" applyBorder="1" applyAlignment="1">
      <x:alignment vertical="center" wrapText="1"/>
    </x:xf>
    <x:xf numFmtId="200" fontId="14" fillId="8" borderId="6" xfId="0" applyNumberFormat="1" applyFont="1" applyFill="1" applyBorder="1" applyAlignment="1">
      <x:alignment vertical="center" wrapText="1"/>
    </x:xf>
    <x:xf numFmtId="200" fontId="9" fillId="7" borderId="6" xfId="0" applyNumberFormat="1" applyFont="1" applyFill="1" applyBorder="1" applyAlignment="1">
      <x:alignment horizontal="left" vertical="center" wrapText="1"/>
    </x:xf>
    <x:xf numFmtId="200" fontId="15" fillId="7" borderId="7" xfId="0" applyNumberFormat="1" applyFont="1" applyFill="1" applyBorder="1" applyAlignment="1">
      <x:alignment vertical="center" wrapText="0"/>
    </x:xf>
    <x:xf numFmtId="200" fontId="15" fillId="7" borderId="7" xfId="0" applyNumberFormat="1" applyFont="1" applyFill="1" applyBorder="1" applyAlignment="1">
      <x:alignment vertical="center" wrapText="1"/>
    </x:xf>
    <x:xf numFmtId="200" fontId="20" fillId="7" borderId="9" xfId="0" applyNumberFormat="1" applyFont="1" applyFill="1" applyBorder="1" applyAlignment="1">
      <x:alignment vertical="center" wrapText="0"/>
    </x:xf>
    <x:xf numFmtId="200" fontId="20" fillId="7" borderId="9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1822b06eb432d" /><Relationship Type="http://schemas.openxmlformats.org/officeDocument/2006/relationships/theme" Target="/xl/theme/theme1.xml" Id="Rffd16a4f73af4eae" /><Relationship Type="http://schemas.openxmlformats.org/officeDocument/2006/relationships/sharedStrings" Target="/xl/sharedStrings.xml" Id="Reb0701462f1e46e6" /><Relationship Type="http://schemas.openxmlformats.org/officeDocument/2006/relationships/worksheet" Target="/xl/worksheets/sheet1.xml" Id="R7b02a79d7957474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FinanceContact0" Type="http://schemas.openxmlformats.org/officeDocument/2006/relationships/hyperlink" Target="https://zacharyvorsteg.com/?topic=finance#contac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9312D"/>
    <pageSetUpPr fitToPage="1"/>
  </sheetPr>
  <sheetViews>
    <sheetView showGridLines="0" workbookViewId="0">
      <pane xSplit="1" ySplit="4" topLeftCell="B5" activePane="bottomRight" state="frozen"/>
    </sheetView>
  </sheetViews>
  <sheetFormatPr baseColWidth="8" defaultRowHeight="15"/>
  <cols>
    <col min="1" max="1" width="35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  <col min="9" max="9" width="12" hidden="0" customWidth="1"/>
    <col min="10" max="10" width="12" hidden="0" customWidth="1"/>
    <col min="11" max="11" width="12" hidden="0" customWidth="1"/>
    <col min="12" max="12" width="12" hidden="0" customWidth="1"/>
    <col min="13" max="13" width="12" hidden="0" customWidth="1"/>
    <col min="14" max="14" width="16" hidden="0" customWidth="1"/>
    <col min="15" max="15" width="57" hidden="0" customWidth="1"/>
  </cols>
  <sheetData>
    <row r="1" ht="32" customHeight="1">
      <c r="A1" s="120" t="str">
        <v>Revenue waterfall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ht="24" customHeight="1">
      <c r="A2" s="130" t="str">
        <v>Illustrative USD model. Blue = inputs.</v>
      </c>
      <c r="B2" s="131"/>
      <c r="C2" s="131" t="str">
        <v>Dark type = formulas. Read the Notes column before editing.</v>
      </c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27"/>
    </row>
    <row r="3" ht="21" customHeight="1">
      <c r="A3" s="128" t="str">
        <v>Zachary Vorsteg | Planning template</v>
      </c>
      <c r="B3" s="129"/>
      <c r="C3" s="129"/>
      <c r="D3" s="129"/>
      <c r="E3" s="129"/>
      <c r="F3" s="129"/>
      <c r="G3" s="109"/>
      <c r="H3" s="109"/>
      <c r="I3" s="109"/>
      <c r="J3" s="109"/>
      <c r="K3" s="109"/>
      <c r="L3" s="109"/>
      <c r="M3" s="109"/>
      <c r="N3" s="109"/>
      <c r="O3" s="110"/>
    </row>
    <row r="4" ht="26" customHeight="1">
      <c r="A4" s="138" t="inlineStr">
        <is>
          <t xml:space="preserve">Waterfall Component</t>
        </is>
      </c>
      <c r="B4" s="136" t="inlineStr">
        <is>
          <t xml:space="preserve">Jan</t>
        </is>
      </c>
      <c r="C4" s="136" t="inlineStr">
        <is>
          <t xml:space="preserve">Feb</t>
        </is>
      </c>
      <c r="D4" s="136" t="inlineStr">
        <is>
          <t xml:space="preserve">Mar</t>
        </is>
      </c>
      <c r="E4" s="136" t="inlineStr">
        <is>
          <t xml:space="preserve">Apr</t>
        </is>
      </c>
      <c r="F4" s="136" t="inlineStr">
        <is>
          <t xml:space="preserve">May</t>
        </is>
      </c>
      <c r="G4" s="136" t="inlineStr">
        <is>
          <t xml:space="preserve">Jun</t>
        </is>
      </c>
      <c r="H4" s="136" t="inlineStr">
        <is>
          <t xml:space="preserve">Jul</t>
        </is>
      </c>
      <c r="I4" s="136" t="inlineStr">
        <is>
          <t xml:space="preserve">Aug</t>
        </is>
      </c>
      <c r="J4" s="136" t="inlineStr">
        <is>
          <t xml:space="preserve">Sep</t>
        </is>
      </c>
      <c r="K4" s="136" t="inlineStr">
        <is>
          <t xml:space="preserve">Oct</t>
        </is>
      </c>
      <c r="L4" s="136" t="inlineStr">
        <is>
          <t xml:space="preserve">Nov</t>
        </is>
      </c>
      <c r="M4" s="136" t="inlineStr">
        <is>
          <t xml:space="preserve">Dec</t>
        </is>
      </c>
      <c r="N4" s="136" t="str">
        <v>Annual / year end</v>
      </c>
      <c r="O4" s="137" t="inlineStr">
        <is>
          <t xml:space="preserve">Notes</t>
        </is>
      </c>
    </row>
    <row r="5" ht="21" customHeight="1">
      <c r="A5" s="11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10"/>
    </row>
    <row r="6" ht="24" customHeight="1">
      <c r="A6" s="142" t="str">
        <v>Assumptions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4"/>
    </row>
    <row r="7" ht="21" customHeight="1">
      <c r="A7" s="111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10"/>
    </row>
    <row r="8" ht="21" customHeight="1">
      <c r="A8" s="111" t="inlineStr">
        <is>
          <t xml:space="preserve">Starting MRR (Jan 1):</t>
        </is>
      </c>
      <c r="B8" s="159" t="n">
        <v>250000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46" t="str">
        <v>Starting monthly recurring revenue, before January activity.</v>
      </c>
    </row>
    <row r="9" ht="30" customHeight="1">
      <c r="A9" s="111" t="str">
        <v>Monthly customer churn</v>
      </c>
      <c r="B9" s="158" t="n">
        <v>0.035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49"/>
      <c r="O9" s="146" t="str">
        <v>Applied to beginning customers and MRR. Annual customer loss compounds.</v>
      </c>
    </row>
    <row r="10" ht="30" customHeight="1">
      <c r="A10" s="111" t="str">
        <v>New customer ACV (annual)</v>
      </c>
      <c r="B10" s="159" t="n">
        <v>2400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46" t="str">
        <v>Annual contract value. Divide by 12 to convert to monthly recurring revenue.</v>
      </c>
    </row>
    <row r="11" ht="21" customHeight="1">
      <c r="A11" s="111" t="str">
        <v>New customers in January</v>
      </c>
      <c r="B11" s="160" t="n">
        <v>10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46" t="str">
        <v>Expected new customers. Forecast counts may be fractional.</v>
      </c>
    </row>
    <row r="12" ht="21" customHeight="1">
      <c r="A12" s="111" t="str">
        <v>Monthly acquisition growth</v>
      </c>
      <c r="B12" s="158" t="n">
        <v>0.05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 t="n"/>
      <c r="O12" s="146" t="str">
        <v>Growth in monthly customer additions, not total customer growth.</v>
      </c>
    </row>
    <row r="13" ht="30" customHeight="1">
      <c r="A13" s="111" t="str">
        <v>Monthly expansion rate</v>
      </c>
      <c r="B13" s="158" t="n">
        <v>0.018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 t="n"/>
      <c r="O13" s="146" t="str">
        <v>Expansion on beginning MRR. New customer revenue is separate.</v>
      </c>
    </row>
    <row r="14" ht="30" customHeight="1">
      <c r="A14" s="111" t="str">
        <v>Monthly contraction rate</v>
      </c>
      <c r="B14" s="158" t="n">
        <v>0.006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 t="n"/>
      <c r="O14" s="146" t="str">
        <v>Downgrades on beginning MRR, separate from customer churn.</v>
      </c>
    </row>
    <row r="15" ht="30" customHeight="1">
      <c r="A15" s="111" t="inlineStr">
        <is>
          <t xml:space="preserve">Annual Price Increase:</t>
        </is>
      </c>
      <c r="B15" s="158" t="n">
        <v>0.03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 t="n"/>
      <c r="O15" s="146" t="str">
        <v>Annual increase converted to an equivalent monthly compounded rate.</v>
      </c>
    </row>
    <row r="16" ht="30" customHeight="1">
      <c r="A16" s="111" t="str">
        <v>Starting customers</v>
      </c>
      <c r="B16" s="160" t="n">
        <v>1250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48" t="str">
        <v>Illustrative opening customer count. Replace with your actual count.</v>
      </c>
    </row>
    <row r="17" ht="23" customHeight="1">
      <c r="A17" s="154" t="str">
        <v>Year-end MRR growth</v>
      </c>
      <c r="B17" s="164" t="n">
        <f>IF(B8=0,"n.a.",N37/B8-1)</f>
        <v>-0.10513212140881434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 t="n"/>
      <c r="O17" s="146" t="str">
        <v>December ending MRR divided by starting MRR, less one.</v>
      </c>
    </row>
    <row r="18" ht="23" customHeight="1">
      <c r="A18" s="154" t="str">
        <v>Annual revenue forecast</v>
      </c>
      <c r="B18" s="167" t="n">
        <f>N47</f>
        <v>2861279.681033233</v>
      </c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48" t="str">
        <v>Sum of the monthly revenue forecast below.</v>
      </c>
    </row>
    <row r="19" ht="21" customHeight="1">
      <c r="A19" s="111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70"/>
    </row>
    <row r="20" ht="24" customHeight="1">
      <c r="A20" s="142" t="str">
        <v>Monthly recurring revenue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71"/>
    </row>
    <row r="21" ht="21" customHeight="1">
      <c r="A21" s="111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70"/>
    </row>
    <row r="22" ht="23" customHeight="1">
      <c r="A22" s="154" t="inlineStr">
        <is>
          <t xml:space="preserve">Beginning MRR</t>
        </is>
      </c>
      <c r="B22" s="167" t="n">
        <f>$B$8</f>
        <v>250000</v>
      </c>
      <c r="C22" s="167" t="n">
        <f>B37</f>
        <v>246866.5674430759</v>
      </c>
      <c r="D22" s="167" t="n">
        <f>C37</f>
        <v>243897.47594496238</v>
      </c>
      <c r="E22" s="167" t="n">
        <f>D37</f>
        <v>241094.35097069247</v>
      </c>
      <c r="F22" s="167" t="n">
        <f>E37</f>
        <v>238459.03460843873</v>
      </c>
      <c r="G22" s="167" t="n">
        <f>F37</f>
        <v>235993.59362143214</v>
      </c>
      <c r="H22" s="167" t="n">
        <f>G37</f>
        <v>233700.32795954507</v>
      </c>
      <c r="I22" s="167" t="n">
        <f>H37</f>
        <v>231581.77975234963</v>
      </c>
      <c r="J22" s="167" t="n">
        <f>I37</f>
        <v>229640.7428065776</v>
      </c>
      <c r="K22" s="167" t="n">
        <f>J37</f>
        <v>227880.27263207766</v>
      </c>
      <c r="L22" s="167" t="n">
        <f>K37</f>
        <v>226303.69702159372</v>
      </c>
      <c r="M22" s="167" t="n">
        <f>L37</f>
        <v>224914.62721097688</v>
      </c>
      <c r="N22" s="167" t="n">
        <f>B22</f>
        <v>250000</v>
      </c>
      <c r="O22" s="172" t="inlineStr">
        <is>
          <t xml:space="preserve">Each month starts with last month's ending</t>
        </is>
      </c>
    </row>
    <row r="23" ht="21" customHeight="1">
      <c r="A23" s="111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70"/>
    </row>
    <row r="24" ht="24" customHeight="1">
      <c r="A24" s="142" t="str">
        <v>Additions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71"/>
    </row>
    <row r="25" ht="30" customHeight="1">
      <c r="A25" s="111" t="inlineStr">
        <is>
          <t xml:space="preserve">  New Customer MRR</t>
        </is>
      </c>
      <c r="B25" s="109" t="n">
        <f>B57*$B$10/12</f>
        <v>2000</v>
      </c>
      <c r="C25" s="109" t="n">
        <f>C57*$B$10/12</f>
        <v>2100</v>
      </c>
      <c r="D25" s="109" t="n">
        <f>D57*$B$10/12</f>
        <v>2205</v>
      </c>
      <c r="E25" s="109" t="n">
        <f>E57*$B$10/12</f>
        <v>2315.2500000000005</v>
      </c>
      <c r="F25" s="109" t="n">
        <f>F57*$B$10/12</f>
        <v>2431.0125000000003</v>
      </c>
      <c r="G25" s="109" t="n">
        <f>G57*$B$10/12</f>
        <v>2552.563125</v>
      </c>
      <c r="H25" s="109" t="n">
        <f>H57*$B$10/12</f>
        <v>2680.191281250001</v>
      </c>
      <c r="I25" s="109" t="n">
        <f>I57*$B$10/12</f>
        <v>2814.2008453125004</v>
      </c>
      <c r="J25" s="109" t="n">
        <f>J57*$B$10/12</f>
        <v>2954.910887578126</v>
      </c>
      <c r="K25" s="109" t="n">
        <f>K57*$B$10/12</f>
        <v>3102.656431957033</v>
      </c>
      <c r="L25" s="109" t="n">
        <f>L57*$B$10/12</f>
        <v>3257.789253554884</v>
      </c>
      <c r="M25" s="109" t="n">
        <f>M57*$B$10/12</f>
        <v>3420.6787162326286</v>
      </c>
      <c r="N25" s="109" t="n">
        <f>SUM(B25:M25)</f>
        <v>31834.253040885178</v>
      </c>
      <c r="O25" s="146" t="str">
        <v>New customer count multiplied by annual ACV, divided by 12.</v>
      </c>
    </row>
    <row r="26" ht="21" customHeight="1">
      <c r="A26" s="111" t="inlineStr">
        <is>
          <t xml:space="preserve">  Expansion MRR</t>
        </is>
      </c>
      <c r="B26" s="109" t="n">
        <f>B22*$B$13</f>
        <v>4500</v>
      </c>
      <c r="C26" s="109" t="n">
        <f>C22*$B$13</f>
        <v>4443.598213975366</v>
      </c>
      <c r="D26" s="109" t="n">
        <f>D22*$B$13</f>
        <v>4390.154567009323</v>
      </c>
      <c r="E26" s="109" t="n">
        <f>E22*$B$13</f>
        <v>4339.698317472464</v>
      </c>
      <c r="F26" s="109" t="n">
        <f>F22*$B$13</f>
        <v>4292.262622951896</v>
      </c>
      <c r="G26" s="109" t="n">
        <f>G22*$B$13</f>
        <v>4247.884685185778</v>
      </c>
      <c r="H26" s="109" t="n">
        <f>H22*$B$13</f>
        <v>4206.605903271811</v>
      </c>
      <c r="I26" s="109" t="n">
        <f>I22*$B$13</f>
        <v>4168.472035542293</v>
      </c>
      <c r="J26" s="109" t="n">
        <f>J22*$B$13</f>
        <v>4133.533370518397</v>
      </c>
      <c r="K26" s="109" t="n">
        <f>K22*$B$13</f>
        <v>4101.844907377397</v>
      </c>
      <c r="L26" s="109" t="n">
        <f>L22*$B$13</f>
        <v>4073.4665463886868</v>
      </c>
      <c r="M26" s="109" t="n">
        <f>M22*$B$13</f>
        <v>4048.4632897975835</v>
      </c>
      <c r="N26" s="109" t="n">
        <f>SUM(B26:M26)</f>
        <v>50945.98445949099</v>
      </c>
      <c r="O26" s="146" t="str">
        <v>Expansion from the beginning-of-month customer base.</v>
      </c>
    </row>
    <row r="27" ht="21" customHeight="1">
      <c r="A27" s="111" t="inlineStr">
        <is>
          <t xml:space="preserve">  Price Increases</t>
        </is>
      </c>
      <c r="B27" s="109" t="n">
        <f>B22*((1+$B$15)^(1/12)-1)</f>
        <v>616.5674430759216</v>
      </c>
      <c r="C27" s="109" t="n">
        <f>C22*((1+$B$15)^(1/12)-1)</f>
        <v>608.8395530772275</v>
      </c>
      <c r="D27" s="109" t="n">
        <f>D22*((1+$B$15)^(1/12)-1)</f>
        <v>601.5169724642262</v>
      </c>
      <c r="E27" s="109" t="n">
        <f>E22*((1+$B$15)^(1/12)-1)</f>
        <v>594.6037100721948</v>
      </c>
      <c r="F27" s="109" t="n">
        <f>F22*((1+$B$15)^(1/12)-1)</f>
        <v>588.1043089875111</v>
      </c>
      <c r="G27" s="109" t="n">
        <f>G22*((1+$B$15)^(1/12)-1)</f>
        <v>582.0238664058581</v>
      </c>
      <c r="H27" s="109" t="n">
        <f>H22*((1+$B$15)^(1/12)-1)</f>
        <v>576.368054624084</v>
      </c>
      <c r="I27" s="109" t="n">
        <f>I22*((1+$B$15)^(1/12)-1)</f>
        <v>571.1431432195097</v>
      </c>
      <c r="J27" s="109" t="n">
        <f>J22*((1+$B$15)^(1/12)-1)</f>
        <v>566.3560224732275</v>
      </c>
      <c r="K27" s="109" t="n">
        <f>K22*((1+$B$15)^(1/12)-1)</f>
        <v>562.0142280968162</v>
      </c>
      <c r="L27" s="109" t="n">
        <f>L22*((1+$B$15)^(1/12)-1)</f>
        <v>558.1259673249284</v>
      </c>
      <c r="M27" s="109" t="n">
        <f>M22*((1+$B$15)^(1/12)-1)</f>
        <v>554.7001464393844</v>
      </c>
      <c r="N27" s="109" t="n">
        <f>SUM(B27:M27)</f>
        <v>6980.363416260889</v>
      </c>
      <c r="O27" s="146" t="str">
        <v>Price increase on beginning MRR. Equivalent monthly compounding.</v>
      </c>
    </row>
    <row r="28" ht="23" customHeight="1">
      <c r="A28" s="154" t="inlineStr">
        <is>
          <t xml:space="preserve">Total New MRR</t>
        </is>
      </c>
      <c r="B28" s="155" t="n">
        <f>SUM(B25:B27)</f>
        <v>7116.567443075922</v>
      </c>
      <c r="C28" s="155" t="n">
        <f>SUM(C25:C27)</f>
        <v>7152.437767052594</v>
      </c>
      <c r="D28" s="155" t="n">
        <f>SUM(D25:D27)</f>
        <v>7196.671539473549</v>
      </c>
      <c r="E28" s="155" t="n">
        <f>SUM(E25:E27)</f>
        <v>7249.55202754466</v>
      </c>
      <c r="F28" s="155" t="n">
        <f>SUM(F25:F27)</f>
        <v>7311.379431939407</v>
      </c>
      <c r="G28" s="155" t="n">
        <f>SUM(G25:G27)</f>
        <v>7382.471676591636</v>
      </c>
      <c r="H28" s="155" t="n">
        <f>SUM(H25:H27)</f>
        <v>7463.1652391458965</v>
      </c>
      <c r="I28" s="155" t="n">
        <f>SUM(I25:I27)</f>
        <v>7553.816024074304</v>
      </c>
      <c r="J28" s="155" t="n">
        <f>SUM(J25:J27)</f>
        <v>7654.80028056975</v>
      </c>
      <c r="K28" s="155" t="n">
        <f>SUM(K25:K27)</f>
        <v>7766.515567431246</v>
      </c>
      <c r="L28" s="155" t="n">
        <f>SUM(L25:L27)</f>
        <v>7889.381767268499</v>
      </c>
      <c r="M28" s="155" t="n">
        <f>SUM(M25:M27)</f>
        <v>8023.842152469596</v>
      </c>
      <c r="N28" s="155" t="n">
        <f>SUM(B28:M28)</f>
        <v>89760.60091663706</v>
      </c>
      <c r="O28" s="170"/>
    </row>
    <row r="29" ht="21" customHeight="1">
      <c r="A29" s="111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70"/>
    </row>
    <row r="30" ht="24" customHeight="1">
      <c r="A30" s="142" t="str">
        <v>Losses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71"/>
    </row>
    <row r="31" ht="21" customHeight="1">
      <c r="A31" s="111" t="inlineStr">
        <is>
          <t xml:space="preserve">  Churned MRR</t>
        </is>
      </c>
      <c r="B31" s="109" t="n">
        <f>-B22*$B$9</f>
        <v>-8750</v>
      </c>
      <c r="C31" s="109" t="n">
        <f>-C22*$B$9</f>
        <v>-8640.329860507658</v>
      </c>
      <c r="D31" s="109" t="n">
        <f>-D22*$B$9</f>
        <v>-8536.411658073685</v>
      </c>
      <c r="E31" s="109" t="n">
        <f>-E22*$B$9</f>
        <v>-8438.302283974237</v>
      </c>
      <c r="F31" s="109" t="n">
        <f>-F22*$B$9</f>
        <v>-8346.066211295356</v>
      </c>
      <c r="G31" s="109" t="n">
        <f>-G22*$B$9</f>
        <v>-8259.775776750126</v>
      </c>
      <c r="H31" s="109" t="n">
        <f>-H22*$B$9</f>
        <v>-8179.511478584079</v>
      </c>
      <c r="I31" s="109" t="n">
        <f>-I22*$B$9</f>
        <v>-8105.362291332238</v>
      </c>
      <c r="J31" s="109" t="n">
        <f>-J22*$B$9</f>
        <v>-8037.4259982302165</v>
      </c>
      <c r="K31" s="109" t="n">
        <f>-K22*$B$9</f>
        <v>-7975.809542122719</v>
      </c>
      <c r="L31" s="109" t="n">
        <f>-L22*$B$9</f>
        <v>-7920.629395755781</v>
      </c>
      <c r="M31" s="109" t="n">
        <f>-M22*$B$9</f>
        <v>-7872.011952384191</v>
      </c>
      <c r="N31" s="109" t="n">
        <f>SUM(B31:M31)</f>
        <v>-99061.63644901027</v>
      </c>
      <c r="O31" s="146" t="str">
        <v>MRR lost to customer churn. Assumes proportional revenue churn.</v>
      </c>
    </row>
    <row r="32" ht="21" customHeight="1">
      <c r="A32" s="111" t="inlineStr">
        <is>
          <t xml:space="preserve">  Contraction MRR</t>
        </is>
      </c>
      <c r="B32" s="109" t="n">
        <f>-B22*$B$14</f>
        <v>-1500</v>
      </c>
      <c r="C32" s="109" t="n">
        <f>-C22*$B$14</f>
        <v>-1481.1994046584555</v>
      </c>
      <c r="D32" s="109" t="n">
        <f>-D22*$B$14</f>
        <v>-1463.3848556697744</v>
      </c>
      <c r="E32" s="109" t="n">
        <f>-E22*$B$14</f>
        <v>-1446.5661058241549</v>
      </c>
      <c r="F32" s="109" t="n">
        <f>-F22*$B$14</f>
        <v>-1430.7542076506325</v>
      </c>
      <c r="G32" s="109" t="n">
        <f>-G22*$B$14</f>
        <v>-1415.9615617285929</v>
      </c>
      <c r="H32" s="109" t="n">
        <f>-H22*$B$14</f>
        <v>-1402.2019677572705</v>
      </c>
      <c r="I32" s="109" t="n">
        <f>-I22*$B$14</f>
        <v>-1389.4906785140977</v>
      </c>
      <c r="J32" s="109" t="n">
        <f>-J22*$B$14</f>
        <v>-1377.8444568394655</v>
      </c>
      <c r="K32" s="109" t="n">
        <f>-K22*$B$14</f>
        <v>-1367.281635792466</v>
      </c>
      <c r="L32" s="109" t="n">
        <f>-L22*$B$14</f>
        <v>-1357.8221821295624</v>
      </c>
      <c r="M32" s="109" t="n">
        <f>-M22*$B$14</f>
        <v>-1349.4877632658613</v>
      </c>
      <c r="N32" s="109" t="n">
        <f>SUM(B32:M32)</f>
        <v>-16981.994819830335</v>
      </c>
      <c r="O32" s="146" t="str">
        <v>MRR lost to downgrades among the beginning customer base.</v>
      </c>
    </row>
    <row r="33" ht="23" customHeight="1">
      <c r="A33" s="154" t="inlineStr">
        <is>
          <t xml:space="preserve">Total Lost MRR</t>
        </is>
      </c>
      <c r="B33" s="155" t="n">
        <f>SUM(B31:B32)</f>
        <v>-10250</v>
      </c>
      <c r="C33" s="155" t="n">
        <f>SUM(C31:C32)</f>
        <v>-10121.529265166113</v>
      </c>
      <c r="D33" s="155" t="n">
        <f>SUM(D31:D32)</f>
        <v>-9999.796513743458</v>
      </c>
      <c r="E33" s="155" t="n">
        <f>SUM(E31:E32)</f>
        <v>-9884.868389798392</v>
      </c>
      <c r="F33" s="155" t="n">
        <f>SUM(F31:F32)</f>
        <v>-9776.820418945988</v>
      </c>
      <c r="G33" s="155" t="n">
        <f>SUM(G31:G32)</f>
        <v>-9675.737338478719</v>
      </c>
      <c r="H33" s="155" t="n">
        <f>SUM(H31:H32)</f>
        <v>-9581.71344634135</v>
      </c>
      <c r="I33" s="155" t="n">
        <f>SUM(I31:I32)</f>
        <v>-9494.852969846335</v>
      </c>
      <c r="J33" s="155" t="n">
        <f>SUM(J31:J32)</f>
        <v>-9415.270455069682</v>
      </c>
      <c r="K33" s="155" t="n">
        <f>SUM(K31:K32)</f>
        <v>-9343.091177915185</v>
      </c>
      <c r="L33" s="155" t="n">
        <f>SUM(L31:L32)</f>
        <v>-9278.451577885344</v>
      </c>
      <c r="M33" s="155" t="n">
        <f>SUM(M31:M32)</f>
        <v>-9221.499715650052</v>
      </c>
      <c r="N33" s="155" t="n">
        <f>SUM(B33:M33)</f>
        <v>-116043.6312688406</v>
      </c>
      <c r="O33" s="170"/>
    </row>
    <row r="34" ht="21" customHeight="1">
      <c r="A34" s="111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70"/>
    </row>
    <row r="35" ht="23" customHeight="1">
      <c r="A35" s="154" t="inlineStr">
        <is>
          <t xml:space="preserve">Net New MRR</t>
        </is>
      </c>
      <c r="B35" s="155" t="n">
        <f>B28+B33</f>
        <v>-3133.432556924078</v>
      </c>
      <c r="C35" s="155" t="n">
        <f>C28+C33</f>
        <v>-2969.0914981135193</v>
      </c>
      <c r="D35" s="155" t="n">
        <f>D28+D33</f>
        <v>-2803.124974269909</v>
      </c>
      <c r="E35" s="155" t="n">
        <f>E28+E33</f>
        <v>-2635.316362253732</v>
      </c>
      <c r="F35" s="155" t="n">
        <f>F28+F33</f>
        <v>-2465.440987006581</v>
      </c>
      <c r="G35" s="155" t="n">
        <f>G28+G33</f>
        <v>-2293.2656618870824</v>
      </c>
      <c r="H35" s="155" t="n">
        <f>H28+H33</f>
        <v>-2118.548207195453</v>
      </c>
      <c r="I35" s="155" t="n">
        <f>I28+I33</f>
        <v>-1941.0369457720317</v>
      </c>
      <c r="J35" s="155" t="n">
        <f>J28+J33</f>
        <v>-1760.470174499932</v>
      </c>
      <c r="K35" s="155" t="n">
        <f>K28+K33</f>
        <v>-1576.5756104839384</v>
      </c>
      <c r="L35" s="155" t="n">
        <f>L28+L33</f>
        <v>-1389.0698106168447</v>
      </c>
      <c r="M35" s="155" t="n">
        <f>M28+M33</f>
        <v>-1197.6575631804562</v>
      </c>
      <c r="N35" s="155" t="n">
        <f>SUM(B35:M35)</f>
        <v>-26283.03035220356</v>
      </c>
      <c r="O35" s="172" t="inlineStr">
        <is>
          <t xml:space="preserve">Adds minus Subtracts = Net Change</t>
        </is>
      </c>
    </row>
    <row r="36" ht="21" customHeight="1">
      <c r="A36" s="111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70"/>
    </row>
    <row r="37" ht="23" customHeight="1">
      <c r="A37" s="154" t="inlineStr">
        <is>
          <t xml:space="preserve">Ending MRR</t>
        </is>
      </c>
      <c r="B37" s="167" t="n">
        <f>B22+B35</f>
        <v>246866.5674430759</v>
      </c>
      <c r="C37" s="167" t="n">
        <f>C22+C35</f>
        <v>243897.47594496238</v>
      </c>
      <c r="D37" s="167" t="n">
        <f>D22+D35</f>
        <v>241094.35097069247</v>
      </c>
      <c r="E37" s="167" t="n">
        <f>E22+E35</f>
        <v>238459.03460843873</v>
      </c>
      <c r="F37" s="167" t="n">
        <f>F22+F35</f>
        <v>235993.59362143214</v>
      </c>
      <c r="G37" s="167" t="n">
        <f>G22+G35</f>
        <v>233700.32795954507</v>
      </c>
      <c r="H37" s="167" t="n">
        <f>H22+H35</f>
        <v>231581.77975234963</v>
      </c>
      <c r="I37" s="167" t="n">
        <f>I22+I35</f>
        <v>229640.7428065776</v>
      </c>
      <c r="J37" s="167" t="n">
        <f>J22+J35</f>
        <v>227880.27263207766</v>
      </c>
      <c r="K37" s="167" t="n">
        <f>K22+K35</f>
        <v>226303.69702159372</v>
      </c>
      <c r="L37" s="167" t="n">
        <f>L22+L35</f>
        <v>224914.62721097688</v>
      </c>
      <c r="M37" s="167" t="n">
        <f>M22+M35</f>
        <v>223716.96964779642</v>
      </c>
      <c r="N37" s="167" t="n">
        <f>M37</f>
        <v>223716.96964779642</v>
      </c>
      <c r="O37" s="172" t="inlineStr">
        <is>
          <t xml:space="preserve">This becomes next month's Beginning MRR</t>
        </is>
      </c>
    </row>
    <row r="38" ht="21" customHeight="1">
      <c r="A38" s="111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70"/>
    </row>
    <row r="39" ht="21" customHeight="1">
      <c r="A39" s="111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70"/>
    </row>
    <row r="40" ht="24" customHeight="1">
      <c r="A40" s="142" t="str">
        <v>Revenue timing assumptions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71"/>
    </row>
    <row r="41" ht="21" customHeight="1">
      <c r="A41" s="111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70"/>
    </row>
    <row r="42" ht="21" customHeight="1">
      <c r="A42" s="111" t="inlineStr">
        <is>
          <t xml:space="preserve">Seasonality Factor</t>
        </is>
      </c>
      <c r="B42" s="162" t="n">
        <v>0.9399999999999999</v>
      </c>
      <c r="C42" s="162" t="n">
        <v>0.92</v>
      </c>
      <c r="D42" s="162" t="n">
        <v>1.01</v>
      </c>
      <c r="E42" s="162" t="n">
        <v>0.99</v>
      </c>
      <c r="F42" s="162" t="n">
        <v>0.98</v>
      </c>
      <c r="G42" s="162" t="n">
        <v>1.03</v>
      </c>
      <c r="H42" s="162" t="n">
        <v>0.96</v>
      </c>
      <c r="I42" s="162" t="n">
        <v>1</v>
      </c>
      <c r="J42" s="162" t="n">
        <v>1.02</v>
      </c>
      <c r="K42" s="162" t="n">
        <v>1.04</v>
      </c>
      <c r="L42" s="162" t="n">
        <v>1.07</v>
      </c>
      <c r="M42" s="162" t="n">
        <v>1.12</v>
      </c>
      <c r="N42" s="161" t="n">
        <f>AVERAGE(B42:M42)</f>
        <v>1.0066666666666668</v>
      </c>
      <c r="O42" s="146" t="str">
        <v>Editable seasonality. 1.00 means no adjustment. Annual column is the monthly average.</v>
      </c>
    </row>
    <row r="43" ht="30" customHeight="1">
      <c r="A43" s="111" t="inlineStr">
        <is>
          <t xml:space="preserve">Implementation Delays</t>
        </is>
      </c>
      <c r="B43" s="159" t="n">
        <v>-3000</v>
      </c>
      <c r="C43" s="159" t="n">
        <v>-3200</v>
      </c>
      <c r="D43" s="159" t="n">
        <v>-3500</v>
      </c>
      <c r="E43" s="159" t="n">
        <v>-3400</v>
      </c>
      <c r="F43" s="159" t="n">
        <v>-3800</v>
      </c>
      <c r="G43" s="159" t="n">
        <v>-4200</v>
      </c>
      <c r="H43" s="159" t="n">
        <v>-3900</v>
      </c>
      <c r="I43" s="159" t="n">
        <v>-4300</v>
      </c>
      <c r="J43" s="159" t="n">
        <v>-4700</v>
      </c>
      <c r="K43" s="159" t="n">
        <v>-5000</v>
      </c>
      <c r="L43" s="159" t="n">
        <v>-5500</v>
      </c>
      <c r="M43" s="159" t="n">
        <v>-6000</v>
      </c>
      <c r="N43" s="109" t="n">
        <f>SUM(B43:M43)</f>
        <v>-50500</v>
      </c>
      <c r="O43" s="146" t="str">
        <v>Signed forecast adjustment for onboarding or other delays.</v>
      </c>
    </row>
    <row r="44" ht="30" customHeight="1">
      <c r="A44" s="111" t="inlineStr">
        <is>
          <t xml:space="preserve">Rev Recognition Adj</t>
        </is>
      </c>
      <c r="B44" s="159" t="n">
        <v>2200</v>
      </c>
      <c r="C44" s="159" t="n">
        <v>2400</v>
      </c>
      <c r="D44" s="159" t="n">
        <v>2600</v>
      </c>
      <c r="E44" s="159" t="n">
        <v>2500</v>
      </c>
      <c r="F44" s="159" t="n">
        <v>2800</v>
      </c>
      <c r="G44" s="159" t="n">
        <v>3000</v>
      </c>
      <c r="H44" s="159" t="n">
        <v>2700</v>
      </c>
      <c r="I44" s="159" t="n">
        <v>3000</v>
      </c>
      <c r="J44" s="159" t="n">
        <v>3300</v>
      </c>
      <c r="K44" s="159" t="n">
        <v>3500</v>
      </c>
      <c r="L44" s="159" t="n">
        <v>3800</v>
      </c>
      <c r="M44" s="159" t="n">
        <v>4000</v>
      </c>
      <c r="N44" s="109" t="n">
        <f>SUM(B44:M44)</f>
        <v>35800</v>
      </c>
      <c r="O44" s="146" t="str">
        <v>Signed timing adjustment. This is not contract-level recognition.</v>
      </c>
    </row>
    <row r="45" ht="30" customHeight="1">
      <c r="A45" s="111" t="inlineStr">
        <is>
          <t xml:space="preserve">Sales Ramp Impact</t>
        </is>
      </c>
      <c r="B45" s="159" t="n">
        <v>2000</v>
      </c>
      <c r="C45" s="159" t="n">
        <v>2500</v>
      </c>
      <c r="D45" s="159" t="n">
        <v>3000</v>
      </c>
      <c r="E45" s="159" t="n">
        <v>3500</v>
      </c>
      <c r="F45" s="159" t="n">
        <v>4000</v>
      </c>
      <c r="G45" s="159" t="n">
        <v>4500</v>
      </c>
      <c r="H45" s="159" t="n">
        <v>5000</v>
      </c>
      <c r="I45" s="159" t="n">
        <v>5500</v>
      </c>
      <c r="J45" s="159" t="n">
        <v>6000</v>
      </c>
      <c r="K45" s="159" t="n">
        <v>6500</v>
      </c>
      <c r="L45" s="159" t="n">
        <v>7000</v>
      </c>
      <c r="M45" s="159" t="n">
        <v>7500</v>
      </c>
      <c r="N45" s="109" t="n">
        <f>SUM(B45:M45)</f>
        <v>57000</v>
      </c>
      <c r="O45" s="146" t="str">
        <v>Additional signed revenue adjustment. Avoid duplicating new-logo growth.</v>
      </c>
    </row>
    <row r="46" ht="21" customHeight="1">
      <c r="A46" s="111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70"/>
    </row>
    <row r="47" ht="30" customHeight="1">
      <c r="A47" s="154" t="str">
        <v>Revenue forecast</v>
      </c>
      <c r="B47" s="167" t="n">
        <f>(B37*B42)+B43+B44+B45</f>
        <v>233254.57339649135</v>
      </c>
      <c r="C47" s="167" t="n">
        <f>(C37*C42)+C43+C44+C45</f>
        <v>226085.6778693654</v>
      </c>
      <c r="D47" s="167" t="n">
        <f>(D37*D42)+D43+D44+D45</f>
        <v>245605.2944803994</v>
      </c>
      <c r="E47" s="167" t="n">
        <f>(E37*E42)+E43+E44+E45</f>
        <v>238674.44426235434</v>
      </c>
      <c r="F47" s="167" t="n">
        <f>(F37*F42)+F43+F44+F45</f>
        <v>234273.72174900348</v>
      </c>
      <c r="G47" s="167" t="n">
        <f>(G37*G42)+G43+G44+G45</f>
        <v>244011.33779833143</v>
      </c>
      <c r="H47" s="167" t="n">
        <f>(H37*H42)+H43+H44+H45</f>
        <v>226118.50856225562</v>
      </c>
      <c r="I47" s="167" t="n">
        <f>(I37*I42)+I43+I44+I45</f>
        <v>233840.7428065776</v>
      </c>
      <c r="J47" s="167" t="n">
        <f>(J37*J42)+J43+J44+J45</f>
        <v>237037.8780847192</v>
      </c>
      <c r="K47" s="167" t="n">
        <f>(K37*K42)+K43+K44+K45</f>
        <v>240355.84490245747</v>
      </c>
      <c r="L47" s="167" t="n">
        <f>(L37*L42)+L43+L44+L45</f>
        <v>245958.65111574528</v>
      </c>
      <c r="M47" s="167" t="n">
        <f>(M37*M42)+M43+M44+M45</f>
        <v>256063.00600553202</v>
      </c>
      <c r="N47" s="167" t="n">
        <f>SUM(B47:M47)</f>
        <v>2861279.681033233</v>
      </c>
      <c r="O47" s="146" t="str">
        <v>Planning estimate using ending MRR, seasonality and signed adjustments.</v>
      </c>
    </row>
    <row r="48" ht="21" customHeight="1">
      <c r="A48" s="111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70"/>
    </row>
    <row r="49" ht="21" customHeight="1">
      <c r="A49" s="111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70"/>
    </row>
    <row r="50" ht="24" customHeight="1">
      <c r="A50" s="142" t="str">
        <v>Performance metrics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71"/>
    </row>
    <row r="51" ht="21" customHeight="1">
      <c r="A51" s="111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70"/>
    </row>
    <row r="52" ht="21" customHeight="1">
      <c r="A52" s="111" t="inlineStr">
        <is>
          <t xml:space="preserve">MoM Growth %</t>
        </is>
      </c>
      <c r="B52" s="166" t="n">
        <f>IF(B22=0,"n.a.",B37/B22-1)</f>
        <v>-0.012533730227696327</v>
      </c>
      <c r="C52" s="166" t="n">
        <f>IF(C22=0,"n.a.",C37/C22-1)</f>
        <v>-0.01202711055152561</v>
      </c>
      <c r="D52" s="166" t="n">
        <f>IF(D22=0,"n.a.",D37/D22-1)</f>
        <v>-0.01149304626220271</v>
      </c>
      <c r="E52" s="166" t="n">
        <f>IF(E22=0,"n.a.",E37/E22-1)</f>
        <v>-0.010930643342091817</v>
      </c>
      <c r="F52" s="166" t="n">
        <f>IF(F22=0,"n.a.",F37/F22-1)</f>
        <v>-0.010339054634918576</v>
      </c>
      <c r="G52" s="166" t="n">
        <f>IF(G22=0,"n.a.",G37/G22-1)</f>
        <v>-0.00971749116870435</v>
      </c>
      <c r="H52" s="166" t="n">
        <f>IF(H22=0,"n.a.",H37/H22-1)</f>
        <v>-0.00906523420695493</v>
      </c>
      <c r="I52" s="166" t="n">
        <f>IF(I22=0,"n.a.",I37/I22-1)</f>
        <v>-0.008381647933821679</v>
      </c>
      <c r="J52" s="166" t="n">
        <f>IF(J22=0,"n.a.",J37/J22-1)</f>
        <v>-0.007666192649371184</v>
      </c>
      <c r="K52" s="166" t="n">
        <f>IF(K22=0,"n.a.",K37/K22-1)</f>
        <v>-0.006918438319710951</v>
      </c>
      <c r="L52" s="166" t="n">
        <f>IF(L22=0,"n.a.",L37/L22-1)</f>
        <v>-0.006138078294338656</v>
      </c>
      <c r="M52" s="166" t="n">
        <f>IF(M22=0,"n.a.",M37/M22-1)</f>
        <v>-0.00532494297072561</v>
      </c>
      <c r="N52" s="166" t="n">
        <f>IF(B22=0,"n.a.",M37/B22-1)</f>
        <v>-0.10513212140881434</v>
      </c>
      <c r="O52" s="146" t="str">
        <v>January compares with opening MRR. Annual column shows year-end growth.</v>
      </c>
    </row>
    <row r="53" ht="30" customHeight="1">
      <c r="A53" s="111" t="str">
        <v>Net revenue retention</v>
      </c>
      <c r="B53" s="166" t="n">
        <f>IF(B22=0,"n.a.",SUM(B22,B26:B27,B31:B32)/B22)</f>
        <v>0.9794662697723037</v>
      </c>
      <c r="C53" s="166" t="n">
        <f>IF(C22=0,"n.a.",SUM(C22,C26:C27,C31:C32)/C22)</f>
        <v>0.9794662697723037</v>
      </c>
      <c r="D53" s="166" t="n">
        <f>IF(D22=0,"n.a.",SUM(D22,D26:D27,D31:D32)/D22)</f>
        <v>0.9794662697723037</v>
      </c>
      <c r="E53" s="166" t="n">
        <f>IF(E22=0,"n.a.",SUM(E22,E26:E27,E31:E32)/E22)</f>
        <v>0.9794662697723037</v>
      </c>
      <c r="F53" s="166" t="n">
        <f>IF(F22=0,"n.a.",SUM(F22,F26:F27,F31:F32)/F22)</f>
        <v>0.9794662697723038</v>
      </c>
      <c r="G53" s="166" t="n">
        <f>IF(G22=0,"n.a.",SUM(G22,G26:G27,G31:G32)/G22)</f>
        <v>0.9794662697723037</v>
      </c>
      <c r="H53" s="166" t="n">
        <f>IF(H22=0,"n.a.",SUM(H22,H26:H27,H31:H32)/H22)</f>
        <v>0.9794662697723037</v>
      </c>
      <c r="I53" s="166" t="n">
        <f>IF(I22=0,"n.a.",SUM(I22,I26:I27,I31:I32)/I22)</f>
        <v>0.9794662697723037</v>
      </c>
      <c r="J53" s="166" t="n">
        <f>IF(J22=0,"n.a.",SUM(J22,J26:J27,J31:J32)/J22)</f>
        <v>0.9794662697723037</v>
      </c>
      <c r="K53" s="166" t="n">
        <f>IF(K22=0,"n.a.",SUM(K22,K26:K27,K31:K32)/K22)</f>
        <v>0.9794662697723037</v>
      </c>
      <c r="L53" s="166" t="n">
        <f>IF(L22=0,"n.a.",SUM(L22,L26:L27,L31:L32)/L22)</f>
        <v>0.9794662697723037</v>
      </c>
      <c r="M53" s="166" t="n">
        <f>IF(M22=0,"n.a.",SUM(M22,M26:M27,M31:M32)/M22)</f>
        <v>0.9794662697723037</v>
      </c>
      <c r="N53" s="166" t="n">
        <f>IF(COUNT(B53:M53)=12,PRODUCT(B53:M53),"n.a.")</f>
        <v>0.7796035635854714</v>
      </c>
      <c r="O53" s="146" t="str">
        <v>Includes churn, contraction, expansion and price; excludes new customers. Annual figure compounds.</v>
      </c>
    </row>
    <row r="54" ht="30" customHeight="1">
      <c r="A54" s="111" t="str">
        <v>Gross revenue retention</v>
      </c>
      <c r="B54" s="166" t="n">
        <f>IF(B22=0,"n.a.",SUM(B22,B31:B32)/B22)</f>
        <v>0.959</v>
      </c>
      <c r="C54" s="166" t="n">
        <f>IF(C22=0,"n.a.",SUM(C22,C31:C32)/C22)</f>
        <v>0.959</v>
      </c>
      <c r="D54" s="166" t="n">
        <f>IF(D22=0,"n.a.",SUM(D22,D31:D32)/D22)</f>
        <v>0.959</v>
      </c>
      <c r="E54" s="166" t="n">
        <f>IF(E22=0,"n.a.",SUM(E22,E31:E32)/E22)</f>
        <v>0.9590000000000001</v>
      </c>
      <c r="F54" s="166" t="n">
        <f>IF(F22=0,"n.a.",SUM(F22,F31:F32)/F22)</f>
        <v>0.9590000000000001</v>
      </c>
      <c r="G54" s="166" t="n">
        <f>IF(G22=0,"n.a.",SUM(G22,G31:G32)/G22)</f>
        <v>0.9590000000000001</v>
      </c>
      <c r="H54" s="166" t="n">
        <f>IF(H22=0,"n.a.",SUM(H22,H31:H32)/H22)</f>
        <v>0.9590000000000001</v>
      </c>
      <c r="I54" s="166" t="n">
        <f>IF(I22=0,"n.a.",SUM(I22,I31:I32)/I22)</f>
        <v>0.959</v>
      </c>
      <c r="J54" s="166" t="n">
        <f>IF(J22=0,"n.a.",SUM(J22,J31:J32)/J22)</f>
        <v>0.959</v>
      </c>
      <c r="K54" s="166" t="n">
        <f>IF(K22=0,"n.a.",SUM(K22,K31:K32)/K22)</f>
        <v>0.959</v>
      </c>
      <c r="L54" s="166" t="n">
        <f>IF(L22=0,"n.a.",SUM(L22,L31:L32)/L22)</f>
        <v>0.959</v>
      </c>
      <c r="M54" s="166" t="n">
        <f>IF(M22=0,"n.a.",SUM(M22,M31:M32)/M22)</f>
        <v>0.9590000000000001</v>
      </c>
      <c r="N54" s="166" t="n">
        <f>IF(COUNT(B54:M54)=12,PRODUCT(B54:M54),"n.a.")</f>
        <v>0.6050946123161351</v>
      </c>
      <c r="O54" s="146" t="str">
        <v>Includes churn and contraction only. Annual figure compounds monthly retention.</v>
      </c>
    </row>
    <row r="55" ht="23" customHeight="1">
      <c r="A55" s="154" t="inlineStr">
        <is>
          <t xml:space="preserve">ARR (Annual Run Rate)</t>
        </is>
      </c>
      <c r="B55" s="167" t="n">
        <f>B37*12</f>
        <v>2962398.809316911</v>
      </c>
      <c r="C55" s="167" t="n">
        <f>C37*12</f>
        <v>2926769.7113395487</v>
      </c>
      <c r="D55" s="167" t="n">
        <f>D37*12</f>
        <v>2893132.2116483096</v>
      </c>
      <c r="E55" s="167" t="n">
        <f>E37*12</f>
        <v>2861508.4153012647</v>
      </c>
      <c r="F55" s="167" t="n">
        <f>F37*12</f>
        <v>2831923.123457186</v>
      </c>
      <c r="G55" s="167" t="n">
        <f>G37*12</f>
        <v>2804403.935514541</v>
      </c>
      <c r="H55" s="167" t="n">
        <f>H37*12</f>
        <v>2778981.3570281956</v>
      </c>
      <c r="I55" s="167" t="n">
        <f>I37*12</f>
        <v>2755688.913678931</v>
      </c>
      <c r="J55" s="167" t="n">
        <f>J37*12</f>
        <v>2734563.2715849318</v>
      </c>
      <c r="K55" s="167" t="n">
        <f>K37*12</f>
        <v>2715644.3642591247</v>
      </c>
      <c r="L55" s="167" t="n">
        <f>L37*12</f>
        <v>2698975.5265317224</v>
      </c>
      <c r="M55" s="167" t="n">
        <f>M37*12</f>
        <v>2684603.6357735572</v>
      </c>
      <c r="N55" s="167" t="n">
        <f>N37*12</f>
        <v>2684603.6357735572</v>
      </c>
      <c r="O55" s="146" t="str">
        <v>Ending MRR multiplied by 12. Not annual recognized revenue.</v>
      </c>
    </row>
    <row r="56" ht="23" customHeight="1">
      <c r="A56" s="154" t="inlineStr">
        <is>
          <t xml:space="preserve">Cumulative Revenue YTD</t>
        </is>
      </c>
      <c r="B56" s="167" t="n">
        <f>B47</f>
        <v>233254.57339649135</v>
      </c>
      <c r="C56" s="167" t="n">
        <f>B56+C47</f>
        <v>459340.2512658568</v>
      </c>
      <c r="D56" s="167" t="n">
        <f>C56+D47</f>
        <v>704945.5457462561</v>
      </c>
      <c r="E56" s="167" t="n">
        <f>D56+E47</f>
        <v>943619.9900086105</v>
      </c>
      <c r="F56" s="167" t="n">
        <f>E56+F47</f>
        <v>1177893.711757614</v>
      </c>
      <c r="G56" s="167" t="n">
        <f>F56+G47</f>
        <v>1421905.0495559454</v>
      </c>
      <c r="H56" s="167" t="n">
        <f>G56+H47</f>
        <v>1648023.558118201</v>
      </c>
      <c r="I56" s="167" t="n">
        <f>H56+I47</f>
        <v>1881864.3009247787</v>
      </c>
      <c r="J56" s="167" t="n">
        <f>I56+J47</f>
        <v>2118902.179009498</v>
      </c>
      <c r="K56" s="167" t="n">
        <f>J56+K47</f>
        <v>2359258.0239119558</v>
      </c>
      <c r="L56" s="167" t="n">
        <f>K56+L47</f>
        <v>2605216.675027701</v>
      </c>
      <c r="M56" s="167" t="n">
        <f>L56+M47</f>
        <v>2861279.681033233</v>
      </c>
      <c r="N56" s="167" t="n">
        <f>M56</f>
        <v>2861279.681033233</v>
      </c>
      <c r="O56" s="146" t="str">
        <v>Running sum of the monthly revenue forecast.</v>
      </c>
    </row>
    <row r="57" ht="21" customHeight="1">
      <c r="A57" s="111" t="str">
        <v>New customers added</v>
      </c>
      <c r="B57" s="168" t="n">
        <f>$B$11</f>
        <v>10</v>
      </c>
      <c r="C57" s="168" t="n">
        <f>B57*(1+$B$12)</f>
        <v>10.5</v>
      </c>
      <c r="D57" s="168" t="n">
        <f>C57*(1+$B$12)</f>
        <v>11.025</v>
      </c>
      <c r="E57" s="168" t="n">
        <f>D57*(1+$B$12)</f>
        <v>11.576250000000002</v>
      </c>
      <c r="F57" s="168" t="n">
        <f>E57*(1+$B$12)</f>
        <v>12.155062500000001</v>
      </c>
      <c r="G57" s="168" t="n">
        <f>F57*(1+$B$12)</f>
        <v>12.762815625000002</v>
      </c>
      <c r="H57" s="168" t="n">
        <f>G57*(1+$B$12)</f>
        <v>13.400956406250003</v>
      </c>
      <c r="I57" s="168" t="n">
        <f>H57*(1+$B$12)</f>
        <v>14.071004226562504</v>
      </c>
      <c r="J57" s="168" t="n">
        <f>I57*(1+$B$12)</f>
        <v>14.77455443789063</v>
      </c>
      <c r="K57" s="168" t="n">
        <f>J57*(1+$B$12)</f>
        <v>15.513282159785163</v>
      </c>
      <c r="L57" s="168" t="n">
        <f>K57*(1+$B$12)</f>
        <v>16.28894626777442</v>
      </c>
      <c r="M57" s="168" t="n">
        <f>L57*(1+$B$12)</f>
        <v>17.103393581163143</v>
      </c>
      <c r="N57" s="168" t="n">
        <f>SUM(B57:M57)</f>
        <v>159.17126520442588</v>
      </c>
      <c r="O57" s="146" t="str">
        <v>Expected new customers from the acquisition assumptions.</v>
      </c>
    </row>
    <row r="58" ht="30" customHeight="1">
      <c r="A58" s="111" t="str">
        <v>MRR per ending customer</v>
      </c>
      <c r="B58" s="109" t="n">
        <f>IF(B59=0,"n.a.",B37/B59)</f>
        <v>202.97353952154236</v>
      </c>
      <c r="C58" s="109" t="n">
        <f>IF(C59=0,"n.a.",C37/C59)</f>
        <v>205.9629604378235</v>
      </c>
      <c r="D58" s="109" t="n">
        <f>IF(D59=0,"n.a.",D37/D59)</f>
        <v>208.96405713586262</v>
      </c>
      <c r="E58" s="109" t="n">
        <f>IF(E59=0,"n.a.",E37/E59)</f>
        <v>211.97214819752423</v>
      </c>
      <c r="F58" s="109" t="n">
        <f>IF(F59=0,"n.a.",F37/F59)</f>
        <v>214.98206121416908</v>
      </c>
      <c r="G58" s="109" t="n">
        <f>IF(G59=0,"n.a.",G37/G59)</f>
        <v>217.9881231997832</v>
      </c>
      <c r="H58" s="109" t="n">
        <f>IF(H59=0,"n.a.",H37/H59)</f>
        <v>220.9841578648267</v>
      </c>
      <c r="I58" s="109" t="n">
        <f>IF(I59=0,"n.a.",I37/I59)</f>
        <v>223.96349105780985</v>
      </c>
      <c r="J58" s="109" t="n">
        <f>IF(J59=0,"n.a.",J37/J59)</f>
        <v>226.91896568164108</v>
      </c>
      <c r="K58" s="109" t="n">
        <f>IF(K59=0,"n.a.",K37/K59)</f>
        <v>229.84296733538702</v>
      </c>
      <c r="L58" s="109" t="n">
        <f>IF(L59=0,"n.a.",L37/L59)</f>
        <v>232.72746180795923</v>
      </c>
      <c r="M58" s="109" t="n">
        <f>IF(M59=0,"n.a.",M37/M59)</f>
        <v>235.56404534862656</v>
      </c>
      <c r="N58" s="109" t="n">
        <f>M58</f>
        <v>235.56404534862656</v>
      </c>
      <c r="O58" s="146" t="str">
        <v>Ending MRR divided by all ending customers, including the opening base.</v>
      </c>
    </row>
    <row r="59" ht="30" customHeight="1">
      <c r="A59" s="154" t="str">
        <v>Ending customers</v>
      </c>
      <c r="B59" s="169" t="n">
        <f>$B$16*(1-$B$9)+B57</f>
        <v>1216.25</v>
      </c>
      <c r="C59" s="169" t="n">
        <f>B59*(1-$B$9)+C57</f>
        <v>1184.1812499999999</v>
      </c>
      <c r="D59" s="169" t="n">
        <f>C59*(1-$B$9)+D57</f>
        <v>1153.7599062499999</v>
      </c>
      <c r="E59" s="169" t="n">
        <f>D59*(1-$B$9)+E57</f>
        <v>1124.95455953125</v>
      </c>
      <c r="F59" s="169" t="n">
        <f>E59*(1-$B$9)+F57</f>
        <v>1097.7362124476563</v>
      </c>
      <c r="G59" s="169" t="n">
        <f>F59*(1-$B$9)+G57</f>
        <v>1072.0782606369883</v>
      </c>
      <c r="H59" s="169" t="n">
        <f>G59*(1-$B$9)+H57</f>
        <v>1047.9564779209438</v>
      </c>
      <c r="I59" s="169" t="n">
        <f>H59*(1-$B$9)+I57</f>
        <v>1025.3490054202732</v>
      </c>
      <c r="J59" s="169" t="n">
        <f>I59*(1-$B$9)+J57</f>
        <v>1004.2363446684542</v>
      </c>
      <c r="K59" s="169" t="n">
        <f>J59*(1-$B$9)+K57</f>
        <v>984.6013547648434</v>
      </c>
      <c r="L59" s="169" t="n">
        <f>K59*(1-$B$9)+L57</f>
        <v>966.4292536158483</v>
      </c>
      <c r="M59" s="169" t="n">
        <f>L59*(1-$B$9)+M57</f>
        <v>949.7076233204567</v>
      </c>
      <c r="N59" s="169" t="n">
        <f>M59</f>
        <v>949.7076233204567</v>
      </c>
      <c r="O59" s="148" t="str">
        <v>Opening customers less churn, plus new customers. Annual column is December.</v>
      </c>
    </row>
    <row r="60" ht="21" customHeight="1">
      <c r="A60" s="111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10"/>
    </row>
    <row r="61" ht="30" customHeight="1">
      <c r="A61" s="174" t="str">
        <v>Model conventions and timing notes are in the right-hand Notes column.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76" t="str">
        <v>https://zacharyvorsteg.com/?topic=finance#contact</v>
      </c>
    </row>
  </sheetData>
  <dataValidations count="7">
    <dataValidation type="decimal" operator="greaterThan" sqref="B15">
      <formula1>-1</formula1>
    </dataValidation>
    <dataValidation type="decimal" operator="greaterThanOrEqual" sqref="B12">
      <formula1>-1</formula1>
    </dataValidation>
    <dataValidation type="decimal" operator="greaterThanOrEqual" sqref="B8">
      <formula1>0</formula1>
    </dataValidation>
    <dataValidation type="decimal" operator="greaterThanOrEqual" sqref="B10:B11">
      <formula1>0</formula1>
    </dataValidation>
    <dataValidation type="decimal" operator="greaterThanOrEqual" sqref="B16">
      <formula1>0</formula1>
    </dataValidation>
    <dataValidation type="decimal" operator="between" sqref="B9">
      <formula1>0</formula1>
      <formula2>1</formula2>
    </dataValidation>
    <dataValidation type="decimal" operator="between" sqref="B14">
      <formula1>0</formula1>
      <formula2>1</formula2>
    </dataValidation>
  </dataValidations>
  <hyperlinks>
    <hyperlink ref="O61" r:id="rIdFinanceContact0" tooltip="Discuss your model with Zach"/>
  </hyperlinks>
  <printOptions horizontalCentered="1" gridLines="0" headings="0"/>
  <pageMargins left="0.3" right="0.3" top="0.4" bottom="0.4" header="0.15" footer="0.2"/>
  <pageSetup paperSize="8" orientation="landscape" fitToWidth="1" fitToHeight="0"/>
  <headerFooter>
    <oddFooter>&amp;LZachary Vorsteg | Illustrative model&amp;RPage &amp;P of &amp;N</oddFooter>
  </headerFooter>
</worksheet>
</file>